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淮南处家具" sheetId="1" r:id="rId1"/>
    <sheet name="阜阳处家具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442" name="ID_EDCBB927A83F402D9D5FBC680004C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27825" y="13609955"/>
          <a:ext cx="679450" cy="4457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2F8DB27A702E4E9B9E6E5EBBE211138B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035675" y="17974310"/>
          <a:ext cx="587375" cy="5467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61" name="ID_B6BF7536499F4566B7A11CFAF0D1D9E9" descr="1646991213(1)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34810" y="4776470"/>
          <a:ext cx="360680" cy="7105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54" name="ID_DF2C0DC2F9374985B28609AA7603074F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31000" y="27364690"/>
          <a:ext cx="513715" cy="5441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35" name="ID_5E28617BFD5C404F80290DCC5954AFFA" descr="1653619370(1)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97675" y="1155700"/>
          <a:ext cx="1202055" cy="6000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0263403BBB1E4E7EBE96DEDF401C52AD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184900" y="19185890"/>
          <a:ext cx="353060" cy="5143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64" name="ID_998123C91F144A3CAE4B2231B76B6E5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731635" y="26188670"/>
          <a:ext cx="467995" cy="6718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36" name="ID_0CA4912FBF1B4EE4B5B7F2000E7B8D51" descr="a0941a54d698eba2a688547a7592a5b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670040" y="2314575"/>
          <a:ext cx="535305" cy="6915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38" name="ID_30920F81A4534BD886933945AEE1312F" descr="1650608623(1)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706870" y="3545205"/>
          <a:ext cx="830580" cy="7258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50" name="ID_F88B4822BBE04508871D6D2136BDFD5F" descr="BON-NTA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703695" y="24961215"/>
          <a:ext cx="902335" cy="5130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45" name="ID_A9BE51B2FAF04CF08205FB16B1ECCBE1" descr="微信截图_2024061717243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636895" y="3695700"/>
          <a:ext cx="528955" cy="454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40" name="ID_EDFF9EF1040145198A119B759621B14F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750685" y="10854055"/>
          <a:ext cx="889635" cy="387985"/>
        </a:xfrm>
        <a:prstGeom prst="rect">
          <a:avLst/>
        </a:prstGeom>
        <a:noFill/>
        <a:ln w="1">
          <a:noFill/>
        </a:ln>
      </xdr:spPr>
    </xdr:pic>
  </etc:cellImage>
  <etc:cellImage>
    <xdr:pic>
      <xdr:nvPicPr>
        <xdr:cNvPr id="19" name="ID_DA01DD96BEE14FD88E017D87692C41B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5173345" y="4279265"/>
          <a:ext cx="517525" cy="4851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3A133FD218AE46A48EFD61A633A71D2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224145" y="8365490"/>
          <a:ext cx="264795" cy="371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5EC3FCA3518F4DFBB5F5C53F4F83C848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191125" y="8876030"/>
          <a:ext cx="446405" cy="4102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" name="ID_F7AA682C7B474FC899D335706F4F510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173345" y="9366885"/>
          <a:ext cx="284480" cy="6692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1" name="ID_5570A5AF274C40D5BFAA3941F4F42068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5099050" y="10093325"/>
          <a:ext cx="517525" cy="4851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63" name="ID_32AEA420131B433D895D7AE2276BE855" descr="NBN-MTA-2411"/>
        <xdr:cNvPicPr>
          <a:picLocks noChangeAspect="1"/>
        </xdr:cNvPicPr>
      </xdr:nvPicPr>
      <xdr:blipFill>
        <a:blip r:embed="rId17"/>
        <a:srcRect t="9947" r="2124" b="14326"/>
        <a:stretch>
          <a:fillRect/>
        </a:stretch>
      </xdr:blipFill>
      <xdr:spPr>
        <a:xfrm>
          <a:off x="6658610" y="18807430"/>
          <a:ext cx="788035" cy="5137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52" name="ID_5F6A146A477042A4AC270F898D2C23D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48145" y="19978370"/>
          <a:ext cx="468630" cy="495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53" name="ID_8A576E3963444D46B2C4812293CC351D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731635" y="21217890"/>
          <a:ext cx="436245" cy="6267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51" name="ID_9C45479AF3F941519C7C5951B133FE06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6809740" y="22466935"/>
          <a:ext cx="374015" cy="6642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49" name="ID_9E090F4CF400498F83D08763D9C4AF67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6760210" y="23745190"/>
          <a:ext cx="640715" cy="6013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617C0666EAAF448DA56A5FF78EB2AC7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149215" y="17202785"/>
          <a:ext cx="284480" cy="6692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57" name="ID_FBE39395FFFE4432858CBA81CE88A544" descr="1646991005(1)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6706870" y="32443420"/>
          <a:ext cx="720725" cy="5029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4FDA1B09BF3A42E3A6C65A28B469308F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6061075" y="19917410"/>
          <a:ext cx="397510" cy="365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A80C83B0AB4A401A9FDA4F725CBB22F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297805" y="20425410"/>
          <a:ext cx="177165" cy="419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B24F22DC6200437F9CC9C4C3F62DE85D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505700" y="4502150"/>
          <a:ext cx="264795" cy="371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69EDB10DA2BE430FAC00327FA3847EB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543800" y="7905750"/>
          <a:ext cx="264795" cy="371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209ADA11659A46E2B13A26A2FDB2F38E" descr="1653613458(1)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7629525" y="8331200"/>
          <a:ext cx="183515" cy="3873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5F717A1CC019423FBF233B57FF0BFC6C" descr="1654585279770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7505700" y="8829675"/>
          <a:ext cx="431165" cy="43434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<sst xmlns="http://schemas.openxmlformats.org/spreadsheetml/2006/main" count="196" uniqueCount="84">
  <si>
    <t>淮南处2024年新开通收费站运营所需办公家具采购项目报价表</t>
  </si>
  <si>
    <t>序号</t>
  </si>
  <si>
    <t>物品名称</t>
  </si>
  <si>
    <t>规格</t>
  </si>
  <si>
    <t>单位</t>
  </si>
  <si>
    <t>数量</t>
  </si>
  <si>
    <t>单价（元）</t>
  </si>
  <si>
    <t>小计（元）</t>
  </si>
  <si>
    <t>参考图片</t>
  </si>
  <si>
    <t>办公桌</t>
  </si>
  <si>
    <t>W1800*D900*H760；1、贴面用材：优质一级0.6mm厚天然木皮贴面，经过防虫防腐处理，耐磨性好，纹理清晰自然，色泽一致，实木封边。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</si>
  <si>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张</t>
  </si>
  <si>
    <t>办公椅</t>
  </si>
  <si>
    <t>高背1、面    料：采用优质西皮覆面，经筛选和特殊处理，具有虻孔少、皮质细腻、透气性能好、耐腐蚀等特点，长时间使用，不松弛，无断裂。                                                                                                2、气 压 棒：优质气压棒，升降自如。
3、机    构：同步倾仰机关
4、泡    绵：采用高密度PU成型发泡泡棉、及高密度裁切发泡泡棉，反复坐压，不变形、不塌陷，防火性能优，阻燃性能良好。
5、脚    架：实木五星脚架。
6、脚    轮：采用尼龙塑料加纤维制成，承载能力强、耐磨性能好、移动杂音小。</t>
  </si>
  <si>
    <t>茶水柜</t>
  </si>
  <si>
    <t>规格800*400*850。1、贴面用材：优质木皮贴面，经过防虫防腐处理，耐磨性好，纹理清晰自然，色泽一致，实木封边。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</si>
  <si>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组</t>
  </si>
  <si>
    <t>文件柜</t>
  </si>
  <si>
    <t>规格800W*400D*H2000MM木质四门。1、贴面用材：优质木皮贴面，经过防虫防腐处理，耐磨性好，纹理清晰自然，色泽一致，实木封边。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</si>
  <si>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沙发</t>
  </si>
  <si>
    <t>2个单人沙发+1个茶几；1、面    料：采用优质西皮覆面，经筛选和特殊处理，具有虻孔少、皮质细腻、透气性能好、耐腐蚀等特点，长时间使用，不松弛，无断裂。
2、海    绵：采用高密度PU成型发泡泡棉、及高密度裁切发泡泡棉，反复坐压，不变形、不塌陷，防火性能优，阻燃性能良好。
3、弹    簧：高弹性蛇形弹簧及强力织带橡筋，蛇簧加载20000次无损。
4、脚    架：木制脚架。</t>
  </si>
  <si>
    <t>套</t>
  </si>
  <si>
    <t>洽谈桌（含椅子）</t>
  </si>
  <si>
    <t>一桌六椅；坐垫:高密度海绵，坐感舒适，回弹性强；面料:棉麻，手感舒适；桌面：优质环保中密度纤维板材。</t>
  </si>
  <si>
    <t>4张单人位沙发+2个茶几；1、面    料：采用优质西皮覆面，经筛选和特殊处理，具有虻孔少、皮质细腻、透气性能好、耐腐蚀等特点，长时间使用，不松弛，无断裂。
2、海    绵：采用高密度PU成型发泡泡棉、及高密度裁切发泡泡棉，反复坐压，不变形、不塌陷，防火性能优，阻燃性能良好。
3、弹    簧：高弹性蛇形弹簧及强力织带橡筋，蛇簧加载20000次无损。
4、脚    架：木制脚架。</t>
  </si>
  <si>
    <t>800*400*850；1、贴面用材：优质木皮贴面，经过防虫防腐处理，耐磨性好，纹理清晰自然，色泽一致，实木封边。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3、五    金： 优质五金配件</t>
  </si>
  <si>
    <t>大会议桌</t>
  </si>
  <si>
    <t>4000*1600*760；1、贴面用材：优质木皮贴面，经过防虫防腐处理，耐磨性好，纹理清晰自然，色泽一致，实木封边。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</si>
  <si>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1200*400*850MM；贴面用材：优质木皮贴面，经过防虫防腐处理，耐磨性好，纹理清晰自然，色泽一致，实木封边。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3、五    金： 优质五金配件</t>
  </si>
  <si>
    <t>会议椅</t>
  </si>
  <si>
    <t>面    料：采用优质西皮，耐磨性强，并进行防火耐污处理，各项指标均达到ISO-9001质量检测标准。
泡    绵：采用高密度PU成型发泡泡棉、及高密度裁切发泡泡棉，反复坐压，不变形、不塌陷，防火性能测试达到美国加州标准，阻燃性能良好。
脚    架：实木四脚脚架，强度高、韧性好。</t>
  </si>
  <si>
    <t>小会议桌</t>
  </si>
  <si>
    <t>2400*1200*760；1、贴面用材：优质木皮贴面，经过防虫防腐处理，耐磨性好，纹理清晰自然，色泽一致，实木封边。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</si>
  <si>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800*400*850；贴面用材：优质木皮贴面，经过防虫防腐处理，耐磨性好，纹理清晰自然，色泽一致，实木封边。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3、五    金： 优质五金配件</t>
  </si>
  <si>
    <t>木质文件柜</t>
  </si>
  <si>
    <t>800W*400D*H2000MM；1、贴面用材：优质木皮贴面，经过防虫防腐处理，耐磨性好，纹理清晰自然，色泽一致，实木封边。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</si>
  <si>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2400*1200*760贴面用材：优质木皮贴面，经过防虫防腐处理，耐磨性好，纹理清晰自然，色泽一致，实木封边。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3、五    金： 优质五金配件</t>
  </si>
  <si>
    <t>800*400*850贴面用材：优质木皮贴面，经过防虫防腐处理，耐磨性好，纹理清晰自然，色泽一致，实木封边。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                                                           3、五    金： 优质五金配件</t>
  </si>
  <si>
    <t>1、面  料：采用优质西皮覆面，经筛选和特殊处理，具有虻孔少、皮质细腻、透气性能好、耐腐蚀等特点，长时间使用，不松弛，无断裂。
2、海  绵：采用高密度PU成型发海绵、及高密度裁切发海绵，反复坐压，不变形、不塌陷，防火性能优，阻燃性能良好。
3、脚  架：钢制脚架。</t>
  </si>
  <si>
    <t>800W*400D*H2000MM；贴面用材：优质木皮贴面，经过防虫防腐处理，耐磨性好，纹理清晰自然，色泽一致，实木封边。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                                                           3、五    金： 优质五金配件</t>
  </si>
  <si>
    <t>书柜</t>
  </si>
  <si>
    <t>5400W*350D*H2000MM；贴面用材：优质木皮贴面，经过防虫防腐处理，耐磨性好，纹理清晰自然，色泽一致，实木封边。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                                                           3、五    金： 优质五金配件</t>
  </si>
  <si>
    <t>书桌</t>
  </si>
  <si>
    <t>1400*700*750；贴面用材：优质木皮贴面，经过防虫防腐处理，耐磨性好，纹理清晰自然，色泽一致，实木封边。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3、五    金： 优质五金配件</t>
  </si>
  <si>
    <t>椅子</t>
  </si>
  <si>
    <t>800*400*850；800*400*850贴面用材：优质木皮贴面，经过防虫防腐处理，耐磨性好，纹理清晰自然，色泽一致，实木封边。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                                                           3、五    金： 优质五金配件</t>
  </si>
  <si>
    <t>钢制货架</t>
  </si>
  <si>
    <t>1500*500*2000；0.6mm厚铁</t>
  </si>
  <si>
    <t>1400*700*760MM；1、贴面用材：优质一级0.6mm厚天然木皮贴面，经过防虫防腐处理，耐磨性好，纹理清晰自然，色泽一致，实木封边。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</si>
  <si>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1、面    料：采用家具专业阻燃布艺，耐磨性强，并进行防火耐污处理。椅背为网状面料，弹性好、拉力强、透气性好，长时间使用，不松弛，无断裂。
2、机   构：采用优质前置同步倾仰锁定机构。                                                                                         3、气 压 棒：优质进口品牌气压棒，升降自如。  
4、泡   绵：采用高密度PU成型发泡泡棉、及高密度裁切发泡泡棉，反复坐压，不变形、不塌陷，防火性能优，阻燃性能良好。
5、脚    架：尼龙五星脚架。                                                              
6、脚    轮：采用尼龙塑料加纤维制成，承载能力强、耐磨性能好、移动杂音小。</t>
  </si>
  <si>
    <t>800*400*850；800*400*850；贴面用材：优质木皮贴面，经过防虫防腐处理，耐磨性好，纹理清晰自然，色泽一致，实木封边。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3、五    金： 优质五金配件</t>
  </si>
  <si>
    <t>餐桌</t>
  </si>
  <si>
    <t xml:space="preserve">1.材质：采用实木框架，或同等级别材质。
2.油漆：采用“华润”牌（大宝或易涂宝）油漆，两底三遍工艺，三分光色泽美观不变色且光滑耐磨，环保净味油漆。 </t>
  </si>
  <si>
    <t>餐椅</t>
  </si>
  <si>
    <t>1.材质：采用实木框架</t>
  </si>
  <si>
    <t>圆餐桌</t>
  </si>
  <si>
    <t>贴面用材：优质木皮贴面，经过防虫防腐处理，耐磨性好，纹理清晰自然，色泽一致，实木封边。
基    材：优质E1级环保中密度纤维板，经过耐酸碱、防虫、防腐处理，含水率达到国家标准，抗弯力强，不易变形。各种物理、化学性能指标均达到国家相关标准。                                             
优质五金配件。</t>
  </si>
  <si>
    <t>圆桌配椅</t>
  </si>
  <si>
    <t>与圆桌配套</t>
  </si>
  <si>
    <t>餐边柜</t>
  </si>
  <si>
    <t>800*400*850，颜色于圆桌配套使用</t>
  </si>
  <si>
    <t>合计</t>
  </si>
  <si>
    <t>说明：1.送货地点包括但不限于双门、迎河、潘集、霍邱北收费站。
     2.本报价表中同规格同型号产品单价须保持一致，单价不一致的按同规格同型号产品所报最低单价执行。</t>
  </si>
  <si>
    <t>阜阳处2024年新开通收费站运营所需办公家具采购项目报价表</t>
  </si>
  <si>
    <t>备注</t>
  </si>
  <si>
    <t>2000*2000*760MM；1、贴面用材：优质一级0.6mm厚天然木皮贴面，经过防虫防腐处理，耐磨性好，纹理清晰自然，色泽一致，实木封边。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</si>
  <si>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850*420*1800MM；1、贴面用材：优质木皮贴面，经过防虫防腐处理，耐磨性好，纹理清晰自然，色泽一致，实木封边。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</si>
  <si>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实木沙发</t>
  </si>
  <si>
    <t>3人沙发1780*760*930(带长条茶几1200*600*450)；1、面    料：采用优质西皮覆面，经筛选和特殊处理，具有虻孔少、皮质细腻、透气性能好、耐腐蚀等特点，长时间使用，不松弛，无断裂。
2、海    绵：采用高密度PU成型发泡泡棉、及高密度裁切发泡泡棉，反复坐压，不变形、不塌陷，防火性能优，阻燃性能良好。
3、弹    簧：高弹性蛇形弹簧及强力织带橡筋，蛇簧加载20000次无损。
4、脚    架：木制脚架。</t>
  </si>
  <si>
    <t>小沙发</t>
  </si>
  <si>
    <t>1、面    料：采用优质西皮，经筛选和特殊处理，厚度1.3-1.5mm以上，具有虻孔少、皮质细腻、透气性能好、耐腐蚀等特点。                                                                                 2、海    绵：采用高密度PU成型发泡泡棉、及高密度裁切发泡泡棉，反复坐压，不变形、不塌陷，防火性能测试达到美国加州标准，阻燃性能良好。
3、弹    簧：高弹性蛇形弹簧及强力织带橡筋，蛇簧加载20000次无损。                                                           4、脚    架：实木脚架。</t>
  </si>
  <si>
    <t>个</t>
  </si>
  <si>
    <t>小茶几</t>
  </si>
  <si>
    <t>1、贴面用材：优质一级天然木皮贴面，经过防虫防腐处理，耐磨性好，纹理清晰自然，色泽一致，实木封边。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                                                             3、五    金： 优质五金配件</t>
  </si>
  <si>
    <t>铁皮文件柜</t>
  </si>
  <si>
    <t>850*390*1800</t>
  </si>
  <si>
    <t>1500*500*2000</t>
  </si>
  <si>
    <t>电动
圆餐桌</t>
  </si>
  <si>
    <t>材质：采用实木框架，经过耐酸碱、防虫、防腐处理，含水率达到国家标准，抗弯力强，不易变形。各种物理、化学性能指标均达到国家相关标准；</t>
  </si>
  <si>
    <t>800*400*850；颜色于圆桌配套使用</t>
  </si>
  <si>
    <t>3人沙发1780*760*930(带长条茶几1200*600*450)1、面    料：采用优质西皮覆面，经筛选和特殊处理，具有虻孔少、皮质细腻、透气性能好、耐腐蚀等特点，长时间使用，不松弛，无断裂。
2、海    绵：采用高密度PU成型发泡泡棉、及高密度裁切发泡泡棉，反复坐压，不变形、不塌陷，防火性能优，阻燃性能良好。
3、弹    簧：高弹性蛇形弹簧及强力织带橡筋，蛇簧加载20000次无损。
4、脚    架：木制脚架。</t>
  </si>
  <si>
    <t xml:space="preserve">W1400*D700*H7501.材质：采用实木框架，或同等级别材质。
2.油漆：采用“华润”牌（大宝或易涂宝）油漆，两底三遍工艺，三分光色泽美观不变色且光滑耐磨，环保净味油漆。 </t>
  </si>
  <si>
    <t>1、材质：优质橡木，经过耐酸碱、防虫、防腐处理，含水率达到国家标准，抗弯力强，不易变形。各种物理、化学性能指标均达到国家相关标准；
2.油漆：优质水性油漆，两底三遍工艺，三分光色泽美观不变色且光滑耐磨，环保净味油漆。                                               
3、结构：橡木榫卯结构组装。</t>
  </si>
  <si>
    <t>说明：1.送货地点包括但不限于八里河、临泉西收费站。
     2.本报价表中同规格同型号产品单价须保持一致，单价不一致的按同规格同型号产品所报最低单价执行。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</si>
</sst>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黑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5.png"/><Relationship Id="rId8" Type="http://schemas.openxmlformats.org/officeDocument/2006/relationships/image" Target="media/image14.jpeg"/><Relationship Id="rId7" Type="http://schemas.openxmlformats.org/officeDocument/2006/relationships/image" Target="media/image13.png"/><Relationship Id="rId6" Type="http://schemas.openxmlformats.org/officeDocument/2006/relationships/image" Target="media/image12.png"/><Relationship Id="rId5" Type="http://schemas.openxmlformats.org/officeDocument/2006/relationships/image" Target="media/image11.png"/><Relationship Id="rId4" Type="http://schemas.openxmlformats.org/officeDocument/2006/relationships/image" Target="media/image10.png"/><Relationship Id="rId3" Type="http://schemas.openxmlformats.org/officeDocument/2006/relationships/image" Target="media/image9.png"/><Relationship Id="rId22" Type="http://schemas.openxmlformats.org/officeDocument/2006/relationships/image" Target="media/image25.png"/><Relationship Id="rId21" Type="http://schemas.openxmlformats.org/officeDocument/2006/relationships/image" Target="media/image24.png"/><Relationship Id="rId20" Type="http://schemas.openxmlformats.org/officeDocument/2006/relationships/image" Target="media/image23.png"/><Relationship Id="rId2" Type="http://schemas.openxmlformats.org/officeDocument/2006/relationships/image" Target="media/image8.png"/><Relationship Id="rId19" Type="http://schemas.openxmlformats.org/officeDocument/2006/relationships/image" Target="media/image22.png"/><Relationship Id="rId18" Type="http://schemas.openxmlformats.org/officeDocument/2006/relationships/image" Target="media/image21.png"/><Relationship Id="rId17" Type="http://schemas.openxmlformats.org/officeDocument/2006/relationships/image" Target="media/image20.png"/><Relationship Id="rId16" Type="http://schemas.openxmlformats.org/officeDocument/2006/relationships/image" Target="media/image19.png"/><Relationship Id="rId15" Type="http://schemas.openxmlformats.org/officeDocument/2006/relationships/image" Target="media/image2.png"/><Relationship Id="rId14" Type="http://schemas.openxmlformats.org/officeDocument/2006/relationships/image" Target="media/image3.png"/><Relationship Id="rId13" Type="http://schemas.openxmlformats.org/officeDocument/2006/relationships/image" Target="media/image18.png"/><Relationship Id="rId12" Type="http://schemas.openxmlformats.org/officeDocument/2006/relationships/image" Target="media/image17.png"/><Relationship Id="rId11" Type="http://schemas.openxmlformats.org/officeDocument/2006/relationships/image" Target="media/image4.jpeg"/><Relationship Id="rId10" Type="http://schemas.openxmlformats.org/officeDocument/2006/relationships/image" Target="media/image16.jpeg"/><Relationship Id="rId1" Type="http://schemas.openxmlformats.org/officeDocument/2006/relationships/image" Target="media/image7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../media/image6.png"/><Relationship Id="rId4" Type="http://schemas.openxmlformats.org/officeDocument/2006/relationships/image" Target="../media/image4.jpeg"/><Relationship Id="rId3" Type="http://schemas.openxmlformats.org/officeDocument/2006/relationships/image" Target="../media/image1.jpeg"/><Relationship Id="rId2" Type="http://schemas.openxmlformats.org/officeDocument/2006/relationships/image" Target="../media/image3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278765</xdr:colOff>
      <xdr:row>8</xdr:row>
      <xdr:rowOff>92710</xdr:rowOff>
    </xdr:from>
    <xdr:to>
      <xdr:col>7</xdr:col>
      <xdr:colOff>774700</xdr:colOff>
      <xdr:row>8</xdr:row>
      <xdr:rowOff>463550</xdr:rowOff>
    </xdr:to>
    <xdr:pic>
      <xdr:nvPicPr>
        <xdr:cNvPr id="2" name="图片 12" descr="FQ-28方几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29730" y="8231505"/>
          <a:ext cx="49593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33655</xdr:colOff>
      <xdr:row>6</xdr:row>
      <xdr:rowOff>101600</xdr:rowOff>
    </xdr:from>
    <xdr:to>
      <xdr:col>7</xdr:col>
      <xdr:colOff>541655</xdr:colOff>
      <xdr:row>6</xdr:row>
      <xdr:rowOff>481965</xdr:rowOff>
    </xdr:to>
    <xdr:pic>
      <xdr:nvPicPr>
        <xdr:cNvPr id="3" name="图片 14" descr="FQ-28方几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84620" y="6629400"/>
          <a:ext cx="508000" cy="380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262890</xdr:colOff>
      <xdr:row>9</xdr:row>
      <xdr:rowOff>68580</xdr:rowOff>
    </xdr:from>
    <xdr:to>
      <xdr:col>7</xdr:col>
      <xdr:colOff>841375</xdr:colOff>
      <xdr:row>9</xdr:row>
      <xdr:rowOff>598170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13855" y="9304655"/>
          <a:ext cx="578485" cy="52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411480</xdr:colOff>
      <xdr:row>12</xdr:row>
      <xdr:rowOff>193040</xdr:rowOff>
    </xdr:from>
    <xdr:to>
      <xdr:col>7</xdr:col>
      <xdr:colOff>676275</xdr:colOff>
      <xdr:row>12</xdr:row>
      <xdr:rowOff>564515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62445" y="12092305"/>
          <a:ext cx="264795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288925</xdr:colOff>
      <xdr:row>11</xdr:row>
      <xdr:rowOff>127000</xdr:rowOff>
    </xdr:from>
    <xdr:to>
      <xdr:col>7</xdr:col>
      <xdr:colOff>777240</xdr:colOff>
      <xdr:row>11</xdr:row>
      <xdr:rowOff>573405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39890" y="11294745"/>
          <a:ext cx="488315" cy="446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284480</xdr:colOff>
      <xdr:row>8</xdr:row>
      <xdr:rowOff>609600</xdr:rowOff>
    </xdr:from>
    <xdr:to>
      <xdr:col>7</xdr:col>
      <xdr:colOff>813435</xdr:colOff>
      <xdr:row>8</xdr:row>
      <xdr:rowOff>1063625</xdr:rowOff>
    </xdr:to>
    <xdr:pic>
      <xdr:nvPicPr>
        <xdr:cNvPr id="7" name="ID_BB750F757D5846AD9B9FAE7393F72D95" descr="微信截图_2024061717243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735445" y="8748395"/>
          <a:ext cx="528955" cy="454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265430</xdr:colOff>
      <xdr:row>32</xdr:row>
      <xdr:rowOff>89535</xdr:rowOff>
    </xdr:from>
    <xdr:to>
      <xdr:col>7</xdr:col>
      <xdr:colOff>960755</xdr:colOff>
      <xdr:row>33</xdr:row>
      <xdr:rowOff>135890</xdr:rowOff>
    </xdr:to>
    <xdr:pic>
      <xdr:nvPicPr>
        <xdr:cNvPr id="8" name="图片 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716395" y="31144845"/>
          <a:ext cx="695325" cy="412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114935</xdr:colOff>
      <xdr:row>34</xdr:row>
      <xdr:rowOff>216535</xdr:rowOff>
    </xdr:from>
    <xdr:to>
      <xdr:col>7</xdr:col>
      <xdr:colOff>908050</xdr:colOff>
      <xdr:row>35</xdr:row>
      <xdr:rowOff>12065</xdr:rowOff>
    </xdr:to>
    <xdr:pic>
      <xdr:nvPicPr>
        <xdr:cNvPr id="9" name="图片 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565900" y="31835725"/>
          <a:ext cx="793115" cy="527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104775</xdr:colOff>
      <xdr:row>23</xdr:row>
      <xdr:rowOff>600075</xdr:rowOff>
    </xdr:from>
    <xdr:to>
      <xdr:col>8</xdr:col>
      <xdr:colOff>0</xdr:colOff>
      <xdr:row>24</xdr:row>
      <xdr:rowOff>227330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77635" y="27802840"/>
          <a:ext cx="555625" cy="389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219075</xdr:colOff>
      <xdr:row>4</xdr:row>
      <xdr:rowOff>38100</xdr:rowOff>
    </xdr:from>
    <xdr:to>
      <xdr:col>7</xdr:col>
      <xdr:colOff>483870</xdr:colOff>
      <xdr:row>4</xdr:row>
      <xdr:rowOff>409575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591935" y="4292600"/>
          <a:ext cx="264795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90805</xdr:colOff>
      <xdr:row>7</xdr:row>
      <xdr:rowOff>111125</xdr:rowOff>
    </xdr:from>
    <xdr:to>
      <xdr:col>7</xdr:col>
      <xdr:colOff>598805</xdr:colOff>
      <xdr:row>7</xdr:row>
      <xdr:rowOff>491490</xdr:rowOff>
    </xdr:to>
    <xdr:pic>
      <xdr:nvPicPr>
        <xdr:cNvPr id="4" name="图片 14" descr="FQ-28方几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463665" y="8480425"/>
          <a:ext cx="508000" cy="380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152400</xdr:colOff>
      <xdr:row>12</xdr:row>
      <xdr:rowOff>445135</xdr:rowOff>
    </xdr:from>
    <xdr:to>
      <xdr:col>7</xdr:col>
      <xdr:colOff>648335</xdr:colOff>
      <xdr:row>12</xdr:row>
      <xdr:rowOff>815975</xdr:rowOff>
    </xdr:to>
    <xdr:pic>
      <xdr:nvPicPr>
        <xdr:cNvPr id="6" name="图片 12" descr="FQ-28方几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525260" y="16282035"/>
          <a:ext cx="49593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110490</xdr:colOff>
      <xdr:row>13</xdr:row>
      <xdr:rowOff>228600</xdr:rowOff>
    </xdr:from>
    <xdr:to>
      <xdr:col>7</xdr:col>
      <xdr:colOff>639445</xdr:colOff>
      <xdr:row>13</xdr:row>
      <xdr:rowOff>682625</xdr:rowOff>
    </xdr:to>
    <xdr:pic>
      <xdr:nvPicPr>
        <xdr:cNvPr id="7" name="ID_BB750F757D5846AD9B9FAE7393F72D95" descr="微信截图_2024061717243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483350" y="17589500"/>
          <a:ext cx="528955" cy="454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66675</xdr:colOff>
      <xdr:row>19</xdr:row>
      <xdr:rowOff>381000</xdr:rowOff>
    </xdr:from>
    <xdr:to>
      <xdr:col>8</xdr:col>
      <xdr:colOff>0</xdr:colOff>
      <xdr:row>19</xdr:row>
      <xdr:rowOff>862330</xdr:rowOff>
    </xdr:to>
    <xdr:pic>
      <xdr:nvPicPr>
        <xdr:cNvPr id="12" name="图片 1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439535" y="23926165"/>
          <a:ext cx="593725" cy="481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123825</xdr:colOff>
      <xdr:row>22</xdr:row>
      <xdr:rowOff>514350</xdr:rowOff>
    </xdr:from>
    <xdr:to>
      <xdr:col>7</xdr:col>
      <xdr:colOff>652780</xdr:colOff>
      <xdr:row>22</xdr:row>
      <xdr:rowOff>949960</xdr:rowOff>
    </xdr:to>
    <xdr:pic>
      <xdr:nvPicPr>
        <xdr:cNvPr id="13" name="ID_BB750F757D5846AD9B9FAE7393F72D95" descr="微信截图_2024061717243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496685" y="26040715"/>
          <a:ext cx="528955" cy="4356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view="pageBreakPreview" zoomScaleNormal="100" workbookViewId="0">
      <selection activeCell="G28" sqref="G28"/>
    </sheetView>
  </sheetViews>
  <sheetFormatPr defaultColWidth="9" defaultRowHeight="15.6"/>
  <cols>
    <col min="1" max="1" width="5.21296296296296" style="20" customWidth="1"/>
    <col min="2" max="2" width="9.33333333333333" style="20" customWidth="1"/>
    <col min="3" max="3" width="41.6296296296296" style="20" customWidth="1"/>
    <col min="4" max="4" width="6.66666666666667" style="20" customWidth="1"/>
    <col min="5" max="5" width="6.33333333333333" style="20" customWidth="1"/>
    <col min="6" max="6" width="13.1111111111111" style="20" customWidth="1"/>
    <col min="7" max="7" width="11.7777777777778" style="20" customWidth="1"/>
    <col min="8" max="8" width="14.9907407407407" style="20" customWidth="1"/>
    <col min="9" max="16384" width="9" style="20"/>
  </cols>
  <sheetData>
    <row r="1" s="20" customFormat="1" ht="42" customHeight="1" spans="1:9">
      <c r="A1" s="7" t="s">
        <v>0</v>
      </c>
      <c r="B1" s="7"/>
      <c r="C1" s="7"/>
      <c r="D1" s="7"/>
      <c r="E1" s="7"/>
      <c r="F1" s="7"/>
      <c r="G1" s="7"/>
      <c r="H1" s="7"/>
      <c r="I1" s="31"/>
    </row>
    <row r="2" s="20" customFormat="1" ht="36" spans="1:9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31"/>
    </row>
    <row r="3" s="20" customFormat="1" ht="105" spans="1:9">
      <c r="A3" s="14">
        <v>1</v>
      </c>
      <c r="B3" s="14" t="s">
        <v>9</v>
      </c>
      <c r="C3" s="22" t="s">
        <v>10</v>
      </c>
      <c r="D3" s="14" t="s">
        <v>11</v>
      </c>
      <c r="E3" s="14">
        <v>4</v>
      </c>
      <c r="F3" s="14"/>
      <c r="G3" s="14">
        <f t="shared" ref="G3:G42" si="0">F3*E3</f>
        <v>0</v>
      </c>
      <c r="H3" s="15" t="str">
        <f>_xlfn.DISPIMG("ID_5E28617BFD5C404F80290DCC5954AFFA",1)</f>
        <v>=DISPIMG("ID_5E28617BFD5C404F80290DCC5954AFFA",1)</v>
      </c>
      <c r="I3" s="31"/>
    </row>
    <row r="4" s="20" customFormat="1" ht="115.5" spans="1:9">
      <c r="A4" s="14">
        <v>2</v>
      </c>
      <c r="B4" s="14" t="s">
        <v>12</v>
      </c>
      <c r="C4" s="22" t="s">
        <v>13</v>
      </c>
      <c r="D4" s="14" t="s">
        <v>11</v>
      </c>
      <c r="E4" s="14">
        <v>4</v>
      </c>
      <c r="F4" s="14"/>
      <c r="G4" s="14">
        <f t="shared" si="0"/>
        <v>0</v>
      </c>
      <c r="H4" s="15" t="str">
        <f>_xlfn.DISPIMG("ID_0CA4912FBF1B4EE4B5B7F2000E7B8D51",1)</f>
        <v>=DISPIMG("ID_0CA4912FBF1B4EE4B5B7F2000E7B8D51",1)</v>
      </c>
      <c r="I4" s="31"/>
    </row>
    <row r="5" s="20" customFormat="1" ht="94.5" spans="1:9">
      <c r="A5" s="14">
        <v>3</v>
      </c>
      <c r="B5" s="14" t="s">
        <v>14</v>
      </c>
      <c r="C5" s="22" t="s">
        <v>15</v>
      </c>
      <c r="D5" s="14" t="s">
        <v>16</v>
      </c>
      <c r="E5" s="14">
        <v>4</v>
      </c>
      <c r="F5" s="14"/>
      <c r="G5" s="14">
        <f t="shared" si="0"/>
        <v>0</v>
      </c>
      <c r="H5" s="15" t="str">
        <f>_xlfn.DISPIMG("ID_30920F81A4534BD886933945AEE1312F",1)</f>
        <v>=DISPIMG("ID_30920F81A4534BD886933945AEE1312F",1)</v>
      </c>
      <c r="I5" s="31"/>
    </row>
    <row r="6" s="20" customFormat="1" ht="121" customHeight="1" spans="1:9">
      <c r="A6" s="14">
        <v>4</v>
      </c>
      <c r="B6" s="14" t="s">
        <v>17</v>
      </c>
      <c r="C6" s="22" t="s">
        <v>18</v>
      </c>
      <c r="D6" s="14" t="s">
        <v>16</v>
      </c>
      <c r="E6" s="14">
        <v>8</v>
      </c>
      <c r="F6" s="14"/>
      <c r="G6" s="14">
        <f t="shared" si="0"/>
        <v>0</v>
      </c>
      <c r="H6" s="15" t="str">
        <f>_xlfn.DISPIMG("ID_B6BF7536499F4566B7A11CFAF0D1D9E9",1)</f>
        <v>=DISPIMG("ID_B6BF7536499F4566B7A11CFAF0D1D9E9",1)</v>
      </c>
      <c r="I6" s="31"/>
    </row>
    <row r="7" s="20" customFormat="1" ht="86.4" spans="1:9">
      <c r="A7" s="14">
        <v>5</v>
      </c>
      <c r="B7" s="14" t="s">
        <v>19</v>
      </c>
      <c r="C7" s="22" t="s">
        <v>20</v>
      </c>
      <c r="D7" s="14" t="s">
        <v>21</v>
      </c>
      <c r="E7" s="14">
        <v>4</v>
      </c>
      <c r="F7" s="14"/>
      <c r="G7" s="14">
        <f t="shared" si="0"/>
        <v>0</v>
      </c>
      <c r="H7" s="15" t="str">
        <f>_xlfn.DISPIMG("ID_A9BE51B2FAF04CF08205FB16B1ECCBE1",1)</f>
        <v>=DISPIMG("ID_A9BE51B2FAF04CF08205FB16B1ECCBE1",1)</v>
      </c>
      <c r="I7" s="31"/>
    </row>
    <row r="8" s="20" customFormat="1" ht="40.45" spans="1:9">
      <c r="A8" s="14">
        <v>6</v>
      </c>
      <c r="B8" s="23" t="s">
        <v>22</v>
      </c>
      <c r="C8" s="22" t="s">
        <v>23</v>
      </c>
      <c r="D8" s="14" t="s">
        <v>21</v>
      </c>
      <c r="E8" s="14">
        <v>4</v>
      </c>
      <c r="F8" s="23"/>
      <c r="G8" s="23">
        <f t="shared" si="0"/>
        <v>0</v>
      </c>
      <c r="H8" s="15" t="str">
        <f>_xlfn.DISPIMG("ID_DA01DD96BEE14FD88E017D87692C41B3",1)</f>
        <v>=DISPIMG("ID_DA01DD96BEE14FD88E017D87692C41B3",1)</v>
      </c>
      <c r="I8" s="31"/>
    </row>
    <row r="9" s="20" customFormat="1" ht="86.4" spans="1:9">
      <c r="A9" s="14">
        <v>7</v>
      </c>
      <c r="B9" s="23" t="s">
        <v>19</v>
      </c>
      <c r="C9" s="22" t="s">
        <v>24</v>
      </c>
      <c r="D9" s="14" t="s">
        <v>21</v>
      </c>
      <c r="E9" s="23">
        <v>4</v>
      </c>
      <c r="F9" s="14"/>
      <c r="G9" s="14">
        <f t="shared" si="0"/>
        <v>0</v>
      </c>
      <c r="H9" s="15"/>
      <c r="I9" s="31"/>
    </row>
    <row r="10" s="20" customFormat="1" ht="57.6" spans="1:9">
      <c r="A10" s="14">
        <v>8</v>
      </c>
      <c r="B10" s="14" t="s">
        <v>14</v>
      </c>
      <c r="C10" s="22" t="s">
        <v>25</v>
      </c>
      <c r="D10" s="14" t="s">
        <v>16</v>
      </c>
      <c r="E10" s="14">
        <v>4</v>
      </c>
      <c r="F10" s="14"/>
      <c r="G10" s="14">
        <f t="shared" si="0"/>
        <v>0</v>
      </c>
      <c r="H10" s="15"/>
      <c r="I10" s="31"/>
    </row>
    <row r="11" s="20" customFormat="1" ht="94.5" spans="1:9">
      <c r="A11" s="14">
        <v>9</v>
      </c>
      <c r="B11" s="14" t="s">
        <v>26</v>
      </c>
      <c r="C11" s="22" t="s">
        <v>27</v>
      </c>
      <c r="D11" s="14" t="s">
        <v>11</v>
      </c>
      <c r="E11" s="14">
        <v>4</v>
      </c>
      <c r="F11" s="14"/>
      <c r="G11" s="14">
        <f t="shared" si="0"/>
        <v>0</v>
      </c>
      <c r="H11" s="15" t="str">
        <f>_xlfn.DISPIMG("ID_EDFF9EF1040145198A119B759621B14F",1)</f>
        <v>=DISPIMG("ID_EDFF9EF1040145198A119B759621B14F",1)</v>
      </c>
      <c r="I11" s="31"/>
    </row>
    <row r="12" s="20" customFormat="1" ht="57.6" spans="1:9">
      <c r="A12" s="14">
        <v>10</v>
      </c>
      <c r="B12" s="14" t="s">
        <v>14</v>
      </c>
      <c r="C12" s="22" t="s">
        <v>28</v>
      </c>
      <c r="D12" s="14" t="s">
        <v>16</v>
      </c>
      <c r="E12" s="14">
        <v>4</v>
      </c>
      <c r="F12" s="14"/>
      <c r="G12" s="14">
        <f t="shared" si="0"/>
        <v>0</v>
      </c>
      <c r="H12" s="15"/>
      <c r="I12" s="31"/>
    </row>
    <row r="13" s="20" customFormat="1" ht="57.6" spans="1:9">
      <c r="A13" s="14">
        <v>11</v>
      </c>
      <c r="B13" s="14" t="s">
        <v>29</v>
      </c>
      <c r="C13" s="22" t="s">
        <v>30</v>
      </c>
      <c r="D13" s="14" t="s">
        <v>11</v>
      </c>
      <c r="E13" s="14">
        <v>80</v>
      </c>
      <c r="F13" s="14"/>
      <c r="G13" s="14">
        <f t="shared" si="0"/>
        <v>0</v>
      </c>
      <c r="H13" s="15"/>
      <c r="I13" s="31"/>
    </row>
    <row r="14" s="20" customFormat="1" ht="94.5" spans="1:9">
      <c r="A14" s="14">
        <v>12</v>
      </c>
      <c r="B14" s="14" t="s">
        <v>31</v>
      </c>
      <c r="C14" s="22" t="s">
        <v>32</v>
      </c>
      <c r="D14" s="14" t="s">
        <v>11</v>
      </c>
      <c r="E14" s="14">
        <v>4</v>
      </c>
      <c r="F14" s="14"/>
      <c r="G14" s="14">
        <f t="shared" si="0"/>
        <v>0</v>
      </c>
      <c r="H14" s="15" t="str">
        <f>_xlfn.DISPIMG("ID_EDCBB927A83F402D9D5FBC680004C365",1)</f>
        <v>=DISPIMG("ID_EDCBB927A83F402D9D5FBC680004C365",1)</v>
      </c>
      <c r="I14" s="31"/>
    </row>
    <row r="15" s="20" customFormat="1" ht="63" spans="1:9">
      <c r="A15" s="14">
        <v>13</v>
      </c>
      <c r="B15" s="14" t="s">
        <v>29</v>
      </c>
      <c r="C15" s="22" t="s">
        <v>30</v>
      </c>
      <c r="D15" s="14" t="s">
        <v>11</v>
      </c>
      <c r="E15" s="14">
        <v>24</v>
      </c>
      <c r="F15" s="14"/>
      <c r="G15" s="14">
        <f t="shared" si="0"/>
        <v>0</v>
      </c>
      <c r="H15" s="15" t="str">
        <f>_xlfn.DISPIMG("ID_3A133FD218AE46A48EFD61A633A71D25",1)</f>
        <v>=DISPIMG("ID_3A133FD218AE46A48EFD61A633A71D25",1)</v>
      </c>
      <c r="I15" s="31"/>
    </row>
    <row r="16" s="20" customFormat="1" ht="63" spans="1:9">
      <c r="A16" s="14">
        <v>14</v>
      </c>
      <c r="B16" s="14" t="s">
        <v>14</v>
      </c>
      <c r="C16" s="22" t="s">
        <v>33</v>
      </c>
      <c r="D16" s="14" t="s">
        <v>16</v>
      </c>
      <c r="E16" s="14">
        <v>8</v>
      </c>
      <c r="F16" s="14"/>
      <c r="G16" s="14">
        <f t="shared" si="0"/>
        <v>0</v>
      </c>
      <c r="H16" s="15" t="str">
        <f>_xlfn.DISPIMG("ID_5EC3FCA3518F4DFBB5F5C53F4F83C848",1)</f>
        <v>=DISPIMG("ID_5EC3FCA3518F4DFBB5F5C53F4F83C848",1)</v>
      </c>
      <c r="I16" s="31"/>
    </row>
    <row r="17" s="20" customFormat="1" ht="105" spans="1:9">
      <c r="A17" s="14">
        <v>15</v>
      </c>
      <c r="B17" s="14" t="s">
        <v>34</v>
      </c>
      <c r="C17" s="22" t="s">
        <v>35</v>
      </c>
      <c r="D17" s="14" t="s">
        <v>16</v>
      </c>
      <c r="E17" s="14">
        <v>16</v>
      </c>
      <c r="F17" s="14"/>
      <c r="G17" s="14">
        <f t="shared" si="0"/>
        <v>0</v>
      </c>
      <c r="H17" s="15" t="str">
        <f>_xlfn.DISPIMG("ID_F7AA682C7B474FC899D335706F4F5103",1)</f>
        <v>=DISPIMG("ID_F7AA682C7B474FC899D335706F4F5103",1)</v>
      </c>
      <c r="I17" s="31"/>
    </row>
    <row r="18" s="20" customFormat="1" ht="40.45" spans="1:9">
      <c r="A18" s="14">
        <v>16</v>
      </c>
      <c r="B18" s="14" t="s">
        <v>22</v>
      </c>
      <c r="C18" s="22" t="s">
        <v>23</v>
      </c>
      <c r="D18" s="14" t="s">
        <v>21</v>
      </c>
      <c r="E18" s="14">
        <v>4</v>
      </c>
      <c r="F18" s="14"/>
      <c r="G18" s="14">
        <f t="shared" si="0"/>
        <v>0</v>
      </c>
      <c r="H18" s="15" t="str">
        <f>_xlfn.DISPIMG("ID_5570A5AF274C40D5BFAA3941F4F42068",1)</f>
        <v>=DISPIMG("ID_5570A5AF274C40D5BFAA3941F4F42068",1)</v>
      </c>
      <c r="I18" s="31"/>
    </row>
    <row r="19" s="20" customFormat="1" ht="63" spans="1:9">
      <c r="A19" s="14">
        <v>17</v>
      </c>
      <c r="B19" s="14" t="s">
        <v>31</v>
      </c>
      <c r="C19" s="22" t="s">
        <v>36</v>
      </c>
      <c r="D19" s="14" t="s">
        <v>11</v>
      </c>
      <c r="E19" s="14">
        <v>4</v>
      </c>
      <c r="F19" s="14"/>
      <c r="G19" s="14">
        <f t="shared" si="0"/>
        <v>0</v>
      </c>
      <c r="H19" s="15" t="str">
        <f>_xlfn.DISPIMG("ID_32AEA420131B433D895D7AE2276BE855",1)</f>
        <v>=DISPIMG("ID_32AEA420131B433D895D7AE2276BE855",1)</v>
      </c>
      <c r="I19" s="31"/>
    </row>
    <row r="20" s="20" customFormat="1" ht="63" spans="1:9">
      <c r="A20" s="14">
        <v>18</v>
      </c>
      <c r="B20" s="14" t="s">
        <v>14</v>
      </c>
      <c r="C20" s="22" t="s">
        <v>37</v>
      </c>
      <c r="D20" s="14" t="s">
        <v>16</v>
      </c>
      <c r="E20" s="14">
        <v>4</v>
      </c>
      <c r="F20" s="14"/>
      <c r="G20" s="14">
        <f t="shared" si="0"/>
        <v>0</v>
      </c>
      <c r="H20" s="15" t="str">
        <f>_xlfn.DISPIMG("ID_5F6A146A477042A4AC270F898D2C23D2",1)</f>
        <v>=DISPIMG("ID_5F6A146A477042A4AC270F898D2C23D2",1)</v>
      </c>
      <c r="I20" s="31"/>
    </row>
    <row r="21" s="20" customFormat="1" ht="73.5" spans="1:9">
      <c r="A21" s="14">
        <v>19</v>
      </c>
      <c r="B21" s="14" t="s">
        <v>29</v>
      </c>
      <c r="C21" s="22" t="s">
        <v>38</v>
      </c>
      <c r="D21" s="14" t="s">
        <v>11</v>
      </c>
      <c r="E21" s="14">
        <v>24</v>
      </c>
      <c r="F21" s="14"/>
      <c r="G21" s="14">
        <f t="shared" si="0"/>
        <v>0</v>
      </c>
      <c r="H21" s="15" t="str">
        <f>_xlfn.DISPIMG("ID_8A576E3963444D46B2C4812293CC351D",1)</f>
        <v>=DISPIMG("ID_8A576E3963444D46B2C4812293CC351D",1)</v>
      </c>
      <c r="I21" s="31"/>
    </row>
    <row r="22" s="20" customFormat="1" ht="63" spans="1:9">
      <c r="A22" s="14">
        <v>20</v>
      </c>
      <c r="B22" s="14" t="s">
        <v>34</v>
      </c>
      <c r="C22" s="22" t="s">
        <v>39</v>
      </c>
      <c r="D22" s="14" t="s">
        <v>16</v>
      </c>
      <c r="E22" s="14">
        <v>8</v>
      </c>
      <c r="F22" s="14"/>
      <c r="G22" s="14">
        <f t="shared" si="0"/>
        <v>0</v>
      </c>
      <c r="H22" s="15" t="str">
        <f>_xlfn.DISPIMG("ID_9C45479AF3F941519C7C5951B133FE06",1)</f>
        <v>=DISPIMG("ID_9C45479AF3F941519C7C5951B133FE06",1)</v>
      </c>
      <c r="I22" s="31"/>
    </row>
    <row r="23" s="20" customFormat="1" ht="63" spans="1:9">
      <c r="A23" s="14">
        <v>21</v>
      </c>
      <c r="B23" s="14" t="s">
        <v>40</v>
      </c>
      <c r="C23" s="22" t="s">
        <v>41</v>
      </c>
      <c r="D23" s="14" t="s">
        <v>16</v>
      </c>
      <c r="E23" s="14">
        <v>4</v>
      </c>
      <c r="F23" s="14"/>
      <c r="G23" s="14">
        <f t="shared" si="0"/>
        <v>0</v>
      </c>
      <c r="H23" s="15" t="str">
        <f>_xlfn.DISPIMG("ID_9E090F4CF400498F83D08763D9C4AF67",1)</f>
        <v>=DISPIMG("ID_9E090F4CF400498F83D08763D9C4AF67",1)</v>
      </c>
      <c r="I23" s="31"/>
    </row>
    <row r="24" s="20" customFormat="1" ht="63" spans="1:9">
      <c r="A24" s="14">
        <v>22</v>
      </c>
      <c r="B24" s="14" t="s">
        <v>42</v>
      </c>
      <c r="C24" s="22" t="s">
        <v>43</v>
      </c>
      <c r="D24" s="14" t="s">
        <v>11</v>
      </c>
      <c r="E24" s="14">
        <v>8</v>
      </c>
      <c r="F24" s="14"/>
      <c r="G24" s="14">
        <f t="shared" si="0"/>
        <v>0</v>
      </c>
      <c r="H24" s="15" t="str">
        <f>_xlfn.DISPIMG("ID_F88B4822BBE04508871D6D2136BDFD5F",1)</f>
        <v>=DISPIMG("ID_F88B4822BBE04508871D6D2136BDFD5F",1)</v>
      </c>
      <c r="I24" s="31"/>
    </row>
    <row r="25" s="20" customFormat="1" ht="73.5" spans="1:9">
      <c r="A25" s="14">
        <v>23</v>
      </c>
      <c r="B25" s="14" t="s">
        <v>44</v>
      </c>
      <c r="C25" s="22" t="s">
        <v>38</v>
      </c>
      <c r="D25" s="14" t="s">
        <v>11</v>
      </c>
      <c r="E25" s="14">
        <v>24</v>
      </c>
      <c r="F25" s="14"/>
      <c r="G25" s="14">
        <f t="shared" si="0"/>
        <v>0</v>
      </c>
      <c r="H25" s="15" t="str">
        <f>_xlfn.DISPIMG("ID_998123C91F144A3CAE4B2231B76B6E57",1)</f>
        <v>=DISPIMG("ID_998123C91F144A3CAE4B2231B76B6E57",1)</v>
      </c>
      <c r="I25" s="31"/>
    </row>
    <row r="26" s="20" customFormat="1" ht="73.5" spans="1:9">
      <c r="A26" s="14">
        <v>24</v>
      </c>
      <c r="B26" s="14" t="s">
        <v>14</v>
      </c>
      <c r="C26" s="22" t="s">
        <v>45</v>
      </c>
      <c r="D26" s="14" t="s">
        <v>16</v>
      </c>
      <c r="E26" s="14">
        <v>4</v>
      </c>
      <c r="F26" s="14"/>
      <c r="G26" s="14">
        <f t="shared" si="0"/>
        <v>0</v>
      </c>
      <c r="H26" s="15" t="str">
        <f>_xlfn.DISPIMG("ID_DF2C0DC2F9374985B28609AA7603074F",1)</f>
        <v>=DISPIMG("ID_DF2C0DC2F9374985B28609AA7603074F",1)</v>
      </c>
      <c r="I26" s="31"/>
    </row>
    <row r="27" s="20" customFormat="1" ht="105" spans="1:9">
      <c r="A27" s="14">
        <v>25</v>
      </c>
      <c r="B27" s="14" t="s">
        <v>34</v>
      </c>
      <c r="C27" s="22" t="s">
        <v>35</v>
      </c>
      <c r="D27" s="14" t="s">
        <v>16</v>
      </c>
      <c r="E27" s="14">
        <v>8</v>
      </c>
      <c r="F27" s="14"/>
      <c r="G27" s="14">
        <f t="shared" si="0"/>
        <v>0</v>
      </c>
      <c r="H27" s="15" t="str">
        <f>_xlfn.DISPIMG("ID_617C0666EAAF448DA56A5FF78EB2AC73",1)</f>
        <v>=DISPIMG("ID_617C0666EAAF448DA56A5FF78EB2AC73",1)</v>
      </c>
      <c r="I27" s="31"/>
    </row>
    <row r="28" s="20" customFormat="1" ht="45.3" spans="1:9">
      <c r="A28" s="14">
        <v>26</v>
      </c>
      <c r="B28" s="14" t="s">
        <v>46</v>
      </c>
      <c r="C28" s="22" t="s">
        <v>47</v>
      </c>
      <c r="D28" s="14" t="s">
        <v>16</v>
      </c>
      <c r="E28" s="14">
        <v>16</v>
      </c>
      <c r="F28" s="14"/>
      <c r="G28" s="14">
        <f t="shared" si="0"/>
        <v>0</v>
      </c>
      <c r="H28" s="15" t="str">
        <f>_xlfn.DISPIMG("ID_2F8DB27A702E4E9B9E6E5EBBE211138B",1)</f>
        <v>=DISPIMG("ID_2F8DB27A702E4E9B9E6E5EBBE211138B",1)</v>
      </c>
      <c r="I28" s="31"/>
    </row>
    <row r="29" s="20" customFormat="1" ht="105" spans="1:9">
      <c r="A29" s="14">
        <v>27</v>
      </c>
      <c r="B29" s="14" t="s">
        <v>9</v>
      </c>
      <c r="C29" s="22" t="s">
        <v>48</v>
      </c>
      <c r="D29" s="14" t="s">
        <v>11</v>
      </c>
      <c r="E29" s="14">
        <v>24</v>
      </c>
      <c r="F29" s="14"/>
      <c r="G29" s="14">
        <f t="shared" si="0"/>
        <v>0</v>
      </c>
      <c r="H29" s="15" t="str">
        <f>_xlfn.DISPIMG("ID_FBE39395FFFE4432858CBA81CE88A544",1)</f>
        <v>=DISPIMG("ID_FBE39395FFFE4432858CBA81CE88A544",1)</v>
      </c>
      <c r="I29" s="31"/>
    </row>
    <row r="30" s="20" customFormat="1" ht="115.5" spans="1:9">
      <c r="A30" s="14">
        <v>28</v>
      </c>
      <c r="B30" s="14" t="s">
        <v>12</v>
      </c>
      <c r="C30" s="22" t="s">
        <v>49</v>
      </c>
      <c r="D30" s="14" t="s">
        <v>11</v>
      </c>
      <c r="E30" s="14">
        <v>24</v>
      </c>
      <c r="F30" s="14"/>
      <c r="G30" s="14">
        <f t="shared" si="0"/>
        <v>0</v>
      </c>
      <c r="H30" s="15" t="str">
        <f>_xlfn.DISPIMG("ID_0263403BBB1E4E7EBE96DEDF401C52AD",1)</f>
        <v>=DISPIMG("ID_0263403BBB1E4E7EBE96DEDF401C52AD",1)</v>
      </c>
      <c r="I30" s="31"/>
    </row>
    <row r="31" s="20" customFormat="1" ht="73.5" spans="1:9">
      <c r="A31" s="14">
        <v>29</v>
      </c>
      <c r="B31" s="14" t="s">
        <v>14</v>
      </c>
      <c r="C31" s="22" t="s">
        <v>50</v>
      </c>
      <c r="D31" s="14" t="s">
        <v>16</v>
      </c>
      <c r="E31" s="14">
        <v>12</v>
      </c>
      <c r="F31" s="14"/>
      <c r="G31" s="14">
        <f t="shared" si="0"/>
        <v>0</v>
      </c>
      <c r="H31" s="15" t="str">
        <f>_xlfn.DISPIMG("ID_4FDA1B09BF3A42E3A6C65A28B469308F",1)</f>
        <v>=DISPIMG("ID_4FDA1B09BF3A42E3A6C65A28B469308F",1)</v>
      </c>
      <c r="I31" s="31"/>
    </row>
    <row r="32" s="20" customFormat="1" ht="105" spans="1:9">
      <c r="A32" s="14">
        <v>30</v>
      </c>
      <c r="B32" s="14" t="s">
        <v>34</v>
      </c>
      <c r="C32" s="22" t="s">
        <v>35</v>
      </c>
      <c r="D32" s="14" t="s">
        <v>16</v>
      </c>
      <c r="E32" s="14">
        <v>16</v>
      </c>
      <c r="F32" s="14"/>
      <c r="G32" s="14">
        <f t="shared" si="0"/>
        <v>0</v>
      </c>
      <c r="H32" s="12" t="str">
        <f>_xlfn.DISPIMG("ID_A80C83B0AB4A401A9FDA4F725CBB22F6",1)</f>
        <v>=DISPIMG("ID_A80C83B0AB4A401A9FDA4F725CBB22F6",1)</v>
      </c>
      <c r="I32" s="31"/>
    </row>
    <row r="33" s="20" customFormat="1" ht="28.8" spans="1:9">
      <c r="A33" s="14">
        <v>31</v>
      </c>
      <c r="B33" s="14" t="s">
        <v>51</v>
      </c>
      <c r="C33" s="24" t="s">
        <v>52</v>
      </c>
      <c r="D33" s="14" t="s">
        <v>11</v>
      </c>
      <c r="E33" s="14">
        <v>32</v>
      </c>
      <c r="F33" s="25"/>
      <c r="G33" s="14">
        <f t="shared" si="0"/>
        <v>0</v>
      </c>
      <c r="H33" s="26"/>
      <c r="I33" s="31"/>
    </row>
    <row r="34" s="20" customFormat="1" spans="1:9">
      <c r="A34" s="14">
        <v>32</v>
      </c>
      <c r="B34" s="14" t="s">
        <v>53</v>
      </c>
      <c r="C34" s="24" t="s">
        <v>54</v>
      </c>
      <c r="D34" s="14" t="s">
        <v>11</v>
      </c>
      <c r="E34" s="14">
        <v>128</v>
      </c>
      <c r="F34" s="25"/>
      <c r="G34" s="14">
        <f t="shared" si="0"/>
        <v>0</v>
      </c>
      <c r="H34" s="27"/>
      <c r="I34" s="31"/>
    </row>
    <row r="35" s="20" customFormat="1" ht="57.6" spans="1:9">
      <c r="A35" s="14">
        <v>33</v>
      </c>
      <c r="B35" s="14" t="s">
        <v>55</v>
      </c>
      <c r="C35" s="22" t="s">
        <v>56</v>
      </c>
      <c r="D35" s="14" t="s">
        <v>11</v>
      </c>
      <c r="E35" s="14">
        <v>4</v>
      </c>
      <c r="F35" s="14"/>
      <c r="G35" s="14">
        <f t="shared" si="0"/>
        <v>0</v>
      </c>
      <c r="H35" s="26"/>
      <c r="I35" s="31"/>
    </row>
    <row r="36" s="20" customFormat="1" spans="1:9">
      <c r="A36" s="14">
        <v>34</v>
      </c>
      <c r="B36" s="14" t="s">
        <v>57</v>
      </c>
      <c r="C36" s="22" t="s">
        <v>58</v>
      </c>
      <c r="D36" s="14" t="s">
        <v>11</v>
      </c>
      <c r="E36" s="14">
        <v>48</v>
      </c>
      <c r="F36" s="14"/>
      <c r="G36" s="14">
        <f t="shared" si="0"/>
        <v>0</v>
      </c>
      <c r="H36" s="27"/>
      <c r="I36" s="31"/>
    </row>
    <row r="37" s="20" customFormat="1" spans="1:9">
      <c r="A37" s="14">
        <v>35</v>
      </c>
      <c r="B37" s="14" t="s">
        <v>59</v>
      </c>
      <c r="C37" s="22" t="s">
        <v>60</v>
      </c>
      <c r="D37" s="14" t="s">
        <v>16</v>
      </c>
      <c r="E37" s="14">
        <v>4</v>
      </c>
      <c r="F37" s="14"/>
      <c r="G37" s="14">
        <f t="shared" si="0"/>
        <v>0</v>
      </c>
      <c r="H37" s="12"/>
      <c r="I37" s="31"/>
    </row>
    <row r="38" s="20" customFormat="1" spans="1:9">
      <c r="A38" s="14">
        <v>36</v>
      </c>
      <c r="B38" s="28" t="s">
        <v>61</v>
      </c>
      <c r="C38" s="29"/>
      <c r="D38" s="12"/>
      <c r="E38" s="12"/>
      <c r="F38" s="12"/>
      <c r="G38" s="12">
        <f>SUM(G3:G37)</f>
        <v>0</v>
      </c>
      <c r="H38" s="15"/>
      <c r="I38" s="31"/>
    </row>
    <row r="39" s="20" customFormat="1" spans="1:9">
      <c r="A39" s="18" t="s">
        <v>62</v>
      </c>
      <c r="B39" s="19"/>
      <c r="C39" s="19"/>
      <c r="D39" s="19"/>
      <c r="E39" s="19"/>
      <c r="F39" s="19"/>
      <c r="G39" s="19"/>
      <c r="H39" s="19"/>
      <c r="I39" s="31"/>
    </row>
    <row r="40" s="20" customFormat="1" spans="1:9">
      <c r="A40" s="19"/>
      <c r="B40" s="19"/>
      <c r="C40" s="19"/>
      <c r="D40" s="19"/>
      <c r="E40" s="19"/>
      <c r="F40" s="19"/>
      <c r="G40" s="19"/>
      <c r="H40" s="19"/>
      <c r="I40" s="31"/>
    </row>
    <row r="41" s="20" customFormat="1" spans="1:9">
      <c r="A41" s="19"/>
      <c r="B41" s="19"/>
      <c r="C41" s="19"/>
      <c r="D41" s="19"/>
      <c r="E41" s="19"/>
      <c r="F41" s="19"/>
      <c r="G41" s="19"/>
      <c r="H41" s="19"/>
      <c r="I41" s="31"/>
    </row>
    <row r="42" s="20" customFormat="1" spans="1:9">
      <c r="A42" s="30"/>
      <c r="H42" s="31"/>
      <c r="I42" s="31"/>
    </row>
    <row r="43" s="20" customFormat="1" spans="1:9">
      <c r="A43" s="30"/>
      <c r="H43" s="31"/>
      <c r="I43" s="31"/>
    </row>
    <row r="44" s="20" customFormat="1" spans="8:9">
      <c r="H44" s="31"/>
      <c r="I44" s="31"/>
    </row>
    <row r="45" s="20" customFormat="1" spans="8:9">
      <c r="H45" s="31"/>
      <c r="I45" s="31"/>
    </row>
    <row r="46" s="20" customFormat="1" spans="8:9">
      <c r="H46" s="31"/>
      <c r="I46" s="31"/>
    </row>
    <row r="47" s="20" customFormat="1" spans="8:9">
      <c r="H47" s="31"/>
      <c r="I47" s="31"/>
    </row>
  </sheetData>
  <mergeCells count="5">
    <mergeCell ref="A1:H1"/>
    <mergeCell ref="B38:C38"/>
    <mergeCell ref="H33:H34"/>
    <mergeCell ref="H35:H36"/>
    <mergeCell ref="A39:H41"/>
  </mergeCells>
  <dataValidations count="1">
    <dataValidation allowBlank="1" showInputMessage="1" showErrorMessage="1" sqref="D9"/>
  </dataValidations>
  <pageMargins left="0.7" right="0.7" top="0.75" bottom="0.75" header="0.3" footer="0.3"/>
  <pageSetup paperSize="9" scale="8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9"/>
  <sheetViews>
    <sheetView tabSelected="1" view="pageBreakPreview" zoomScaleNormal="100" topLeftCell="A24" workbookViewId="0">
      <selection activeCell="B2" sqref="B$1:B$1048576"/>
    </sheetView>
  </sheetViews>
  <sheetFormatPr defaultColWidth="9" defaultRowHeight="12"/>
  <cols>
    <col min="1" max="1" width="6.25" style="3" customWidth="1"/>
    <col min="2" max="2" width="9.66666666666667" style="1" customWidth="1"/>
    <col min="3" max="3" width="42" style="4" customWidth="1"/>
    <col min="4" max="4" width="7.5" style="3" customWidth="1"/>
    <col min="5" max="5" width="7.25" style="5" customWidth="1"/>
    <col min="6" max="7" width="10.1296296296296" style="3" customWidth="1"/>
    <col min="8" max="8" width="9.62962962962963" style="1"/>
    <col min="9" max="16362" width="9" style="1"/>
    <col min="16363" max="16384" width="9" style="6"/>
  </cols>
  <sheetData>
    <row r="1" customFormat="1" ht="35" customHeight="1" spans="1:16365">
      <c r="A1" s="7" t="s">
        <v>63</v>
      </c>
      <c r="B1" s="8"/>
      <c r="C1" s="7"/>
      <c r="D1" s="7"/>
      <c r="E1" s="7"/>
      <c r="F1" s="7"/>
      <c r="G1" s="7"/>
      <c r="H1" s="7"/>
      <c r="XEI1" s="6"/>
      <c r="XEJ1" s="6"/>
      <c r="XEK1" s="6"/>
    </row>
    <row r="2" s="1" customFormat="1" ht="24" customHeight="1" spans="1:8">
      <c r="A2" s="9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9" t="s">
        <v>6</v>
      </c>
      <c r="G2" s="9" t="s">
        <v>7</v>
      </c>
      <c r="H2" s="9" t="s">
        <v>64</v>
      </c>
    </row>
    <row r="3" s="1" customFormat="1" ht="132" spans="1:16364">
      <c r="A3" s="12">
        <v>1</v>
      </c>
      <c r="B3" s="12" t="s">
        <v>9</v>
      </c>
      <c r="C3" s="13" t="s">
        <v>65</v>
      </c>
      <c r="D3" s="12" t="s">
        <v>11</v>
      </c>
      <c r="E3" s="12">
        <v>2</v>
      </c>
      <c r="F3" s="14"/>
      <c r="G3" s="12">
        <f t="shared" ref="G3:G20" si="0">F3*E3</f>
        <v>0</v>
      </c>
      <c r="H3" s="15" t="str">
        <f>_xlfn.DISPIMG("ID_5E28617BFD5C404F80290DCC5954AFFA",1)</f>
        <v>=DISPIMG("ID_5E28617BFD5C404F80290DCC5954AFFA",1)</v>
      </c>
      <c r="XEI3" s="6"/>
      <c r="XEJ3" s="6"/>
    </row>
    <row r="4" s="1" customFormat="1" ht="144" spans="1:16364">
      <c r="A4" s="12">
        <v>2</v>
      </c>
      <c r="B4" s="12" t="s">
        <v>12</v>
      </c>
      <c r="C4" s="13" t="s">
        <v>13</v>
      </c>
      <c r="D4" s="12" t="s">
        <v>11</v>
      </c>
      <c r="E4" s="12">
        <v>2</v>
      </c>
      <c r="F4" s="14"/>
      <c r="G4" s="12">
        <f t="shared" si="0"/>
        <v>0</v>
      </c>
      <c r="H4" s="15" t="str">
        <f>_xlfn.DISPIMG("ID_0CA4912FBF1B4EE4B5B7F2000E7B8D51",1)</f>
        <v>=DISPIMG("ID_0CA4912FBF1B4EE4B5B7F2000E7B8D51",1)</v>
      </c>
      <c r="XEI4" s="6"/>
      <c r="XEJ4" s="6"/>
    </row>
    <row r="5" s="1" customFormat="1" ht="96" spans="1:16364">
      <c r="A5" s="12">
        <v>3</v>
      </c>
      <c r="B5" s="12" t="s">
        <v>12</v>
      </c>
      <c r="C5" s="13" t="s">
        <v>30</v>
      </c>
      <c r="D5" s="12" t="s">
        <v>11</v>
      </c>
      <c r="E5" s="12">
        <v>4</v>
      </c>
      <c r="F5" s="14"/>
      <c r="G5" s="12">
        <f t="shared" si="0"/>
        <v>0</v>
      </c>
      <c r="H5" s="15"/>
      <c r="XEI5" s="6"/>
      <c r="XEJ5" s="6"/>
    </row>
    <row r="6" s="1" customFormat="1" ht="96" spans="1:16364">
      <c r="A6" s="12">
        <v>4</v>
      </c>
      <c r="B6" s="12" t="s">
        <v>14</v>
      </c>
      <c r="C6" s="13" t="s">
        <v>33</v>
      </c>
      <c r="D6" s="12" t="s">
        <v>16</v>
      </c>
      <c r="E6" s="12">
        <v>2</v>
      </c>
      <c r="F6" s="14"/>
      <c r="G6" s="12">
        <f t="shared" si="0"/>
        <v>0</v>
      </c>
      <c r="H6" s="15" t="str">
        <f>_xlfn.DISPIMG("ID_30920F81A4534BD886933945AEE1312F",1)</f>
        <v>=DISPIMG("ID_30920F81A4534BD886933945AEE1312F",1)</v>
      </c>
      <c r="XEI6" s="6"/>
      <c r="XEJ6" s="6"/>
    </row>
    <row r="7" s="1" customFormat="1" ht="132" spans="1:16364">
      <c r="A7" s="12">
        <v>5</v>
      </c>
      <c r="B7" s="12" t="s">
        <v>34</v>
      </c>
      <c r="C7" s="13" t="s">
        <v>66</v>
      </c>
      <c r="D7" s="12" t="s">
        <v>16</v>
      </c>
      <c r="E7" s="12">
        <v>2</v>
      </c>
      <c r="F7" s="14"/>
      <c r="G7" s="12">
        <f t="shared" si="0"/>
        <v>0</v>
      </c>
      <c r="H7" s="15" t="str">
        <f>_xlfn.DISPIMG("ID_B6BF7536499F4566B7A11CFAF0D1D9E9",1)</f>
        <v>=DISPIMG("ID_B6BF7536499F4566B7A11CFAF0D1D9E9",1)</v>
      </c>
      <c r="XEI7" s="6"/>
      <c r="XEJ7" s="6"/>
    </row>
    <row r="8" s="1" customFormat="1" ht="132" spans="1:16364">
      <c r="A8" s="12">
        <v>6</v>
      </c>
      <c r="B8" s="12" t="s">
        <v>67</v>
      </c>
      <c r="C8" s="13" t="s">
        <v>68</v>
      </c>
      <c r="D8" s="12" t="s">
        <v>21</v>
      </c>
      <c r="E8" s="12">
        <v>2</v>
      </c>
      <c r="F8" s="16"/>
      <c r="G8" s="12">
        <f t="shared" si="0"/>
        <v>0</v>
      </c>
      <c r="H8" s="15" t="str">
        <f>_xlfn.DISPIMG("ID_A9BE51B2FAF04CF08205FB16B1ECCBE1",1)</f>
        <v>=DISPIMG("ID_A9BE51B2FAF04CF08205FB16B1ECCBE1",1)</v>
      </c>
      <c r="XEI8" s="6"/>
      <c r="XEJ8" s="6"/>
    </row>
    <row r="9" s="1" customFormat="1" ht="132" spans="1:16364">
      <c r="A9" s="12">
        <v>7</v>
      </c>
      <c r="B9" s="12" t="s">
        <v>9</v>
      </c>
      <c r="C9" s="13" t="s">
        <v>48</v>
      </c>
      <c r="D9" s="12" t="s">
        <v>11</v>
      </c>
      <c r="E9" s="12">
        <v>20</v>
      </c>
      <c r="F9" s="14"/>
      <c r="G9" s="12">
        <f t="shared" si="0"/>
        <v>0</v>
      </c>
      <c r="H9" s="15" t="str">
        <f>_xlfn.DISPIMG("ID_FBE39395FFFE4432858CBA81CE88A544",1)</f>
        <v>=DISPIMG("ID_FBE39395FFFE4432858CBA81CE88A544",1)</v>
      </c>
      <c r="XEI9" s="6"/>
      <c r="XEJ9" s="6"/>
    </row>
    <row r="10" s="1" customFormat="1" ht="96" spans="1:16364">
      <c r="A10" s="12">
        <v>8</v>
      </c>
      <c r="B10" s="12" t="s">
        <v>12</v>
      </c>
      <c r="C10" s="13" t="s">
        <v>30</v>
      </c>
      <c r="D10" s="12" t="s">
        <v>11</v>
      </c>
      <c r="E10" s="12">
        <v>20</v>
      </c>
      <c r="F10" s="14"/>
      <c r="G10" s="12">
        <f t="shared" si="0"/>
        <v>0</v>
      </c>
      <c r="H10" s="15" t="str">
        <f>_xlfn.DISPIMG("ID_B24F22DC6200437F9CC9C4C3F62DE85D",1)</f>
        <v>=DISPIMG("ID_B24F22DC6200437F9CC9C4C3F62DE85D",1)</v>
      </c>
      <c r="XEI10" s="6"/>
      <c r="XEJ10" s="6"/>
    </row>
    <row r="11" s="1" customFormat="1" ht="96" spans="1:16364">
      <c r="A11" s="12">
        <v>9</v>
      </c>
      <c r="B11" s="12" t="s">
        <v>14</v>
      </c>
      <c r="C11" s="13" t="s">
        <v>33</v>
      </c>
      <c r="D11" s="12" t="s">
        <v>16</v>
      </c>
      <c r="E11" s="12">
        <v>14</v>
      </c>
      <c r="F11" s="14"/>
      <c r="G11" s="12">
        <f t="shared" si="0"/>
        <v>0</v>
      </c>
      <c r="H11" s="15" t="str">
        <f>_xlfn.DISPIMG("ID_30920F81A4534BD886933945AEE1312F",1)</f>
        <v>=DISPIMG("ID_30920F81A4534BD886933945AEE1312F",1)</v>
      </c>
      <c r="XEI11" s="6"/>
      <c r="XEJ11" s="6"/>
    </row>
    <row r="12" s="1" customFormat="1" ht="132" spans="1:16364">
      <c r="A12" s="12">
        <v>10</v>
      </c>
      <c r="B12" s="12" t="s">
        <v>34</v>
      </c>
      <c r="C12" s="13" t="s">
        <v>66</v>
      </c>
      <c r="D12" s="12" t="s">
        <v>16</v>
      </c>
      <c r="E12" s="12">
        <v>28</v>
      </c>
      <c r="F12" s="14"/>
      <c r="G12" s="12">
        <f t="shared" si="0"/>
        <v>0</v>
      </c>
      <c r="H12" s="15" t="str">
        <f>_xlfn.DISPIMG("ID_B6BF7536499F4566B7A11CFAF0D1D9E9",1)</f>
        <v>=DISPIMG("ID_B6BF7536499F4566B7A11CFAF0D1D9E9",1)</v>
      </c>
      <c r="XEI12" s="6"/>
      <c r="XEJ12" s="6"/>
    </row>
    <row r="13" s="1" customFormat="1" ht="120" spans="1:16364">
      <c r="A13" s="12">
        <v>11</v>
      </c>
      <c r="B13" s="12" t="s">
        <v>69</v>
      </c>
      <c r="C13" s="13" t="s">
        <v>70</v>
      </c>
      <c r="D13" s="12" t="s">
        <v>71</v>
      </c>
      <c r="E13" s="12">
        <v>12</v>
      </c>
      <c r="F13" s="14"/>
      <c r="G13" s="12">
        <f t="shared" si="0"/>
        <v>0</v>
      </c>
      <c r="H13" s="14"/>
      <c r="XEI13" s="6"/>
      <c r="XEJ13" s="6"/>
    </row>
    <row r="14" s="1" customFormat="1" ht="96" spans="1:16364">
      <c r="A14" s="12">
        <v>12</v>
      </c>
      <c r="B14" s="12" t="s">
        <v>72</v>
      </c>
      <c r="C14" s="13" t="s">
        <v>73</v>
      </c>
      <c r="D14" s="12" t="s">
        <v>71</v>
      </c>
      <c r="E14" s="12">
        <v>6</v>
      </c>
      <c r="F14" s="14"/>
      <c r="G14" s="12">
        <f t="shared" si="0"/>
        <v>0</v>
      </c>
      <c r="H14" s="14"/>
      <c r="XEI14" s="6"/>
      <c r="XEJ14" s="6"/>
    </row>
    <row r="15" s="2" customFormat="1" ht="132" spans="1:8">
      <c r="A15" s="12">
        <v>13</v>
      </c>
      <c r="B15" s="12" t="s">
        <v>26</v>
      </c>
      <c r="C15" s="13" t="s">
        <v>27</v>
      </c>
      <c r="D15" s="12" t="s">
        <v>16</v>
      </c>
      <c r="E15" s="12">
        <v>2</v>
      </c>
      <c r="F15" s="12"/>
      <c r="G15" s="12">
        <f t="shared" si="0"/>
        <v>0</v>
      </c>
      <c r="H15" s="15" t="str">
        <f>_xlfn.DISPIMG("ID_EDFF9EF1040145198A119B759621B14F",1)</f>
        <v>=DISPIMG("ID_EDFF9EF1040145198A119B759621B14F",1)</v>
      </c>
    </row>
    <row r="16" s="2" customFormat="1" ht="96" spans="1:8">
      <c r="A16" s="12">
        <v>14</v>
      </c>
      <c r="B16" s="12" t="s">
        <v>14</v>
      </c>
      <c r="C16" s="13" t="s">
        <v>33</v>
      </c>
      <c r="D16" s="12" t="s">
        <v>16</v>
      </c>
      <c r="E16" s="12">
        <v>2</v>
      </c>
      <c r="F16" s="12"/>
      <c r="G16" s="12">
        <f t="shared" si="0"/>
        <v>0</v>
      </c>
      <c r="H16" s="15" t="str">
        <f>_xlfn.DISPIMG("ID_30920F81A4534BD886933945AEE1312F",1)</f>
        <v>=DISPIMG("ID_30920F81A4534BD886933945AEE1312F",1)</v>
      </c>
    </row>
    <row r="17" s="2" customFormat="1" ht="96" spans="1:8">
      <c r="A17" s="12">
        <v>15</v>
      </c>
      <c r="B17" s="12" t="s">
        <v>29</v>
      </c>
      <c r="C17" s="13" t="s">
        <v>30</v>
      </c>
      <c r="D17" s="12" t="s">
        <v>16</v>
      </c>
      <c r="E17" s="12">
        <v>40</v>
      </c>
      <c r="F17" s="12"/>
      <c r="G17" s="12">
        <f t="shared" si="0"/>
        <v>0</v>
      </c>
      <c r="H17" s="15" t="str">
        <f>_xlfn.DISPIMG("ID_69EDB10DA2BE430FAC00327FA3847EB0",1)</f>
        <v>=DISPIMG("ID_69EDB10DA2BE430FAC00327FA3847EB0",1)</v>
      </c>
    </row>
    <row r="18" s="1" customFormat="1" ht="32.75" spans="1:8">
      <c r="A18" s="12">
        <v>16</v>
      </c>
      <c r="B18" s="12" t="s">
        <v>74</v>
      </c>
      <c r="C18" s="13" t="s">
        <v>75</v>
      </c>
      <c r="D18" s="12" t="s">
        <v>16</v>
      </c>
      <c r="E18" s="12">
        <v>8</v>
      </c>
      <c r="F18" s="12"/>
      <c r="G18" s="12">
        <f t="shared" si="0"/>
        <v>0</v>
      </c>
      <c r="H18" s="15" t="str">
        <f>_xlfn.DISPIMG("ID_209ADA11659A46E2B13A26A2FDB2F38E",1)</f>
        <v>=DISPIMG("ID_209ADA11659A46E2B13A26A2FDB2F38E",1)</v>
      </c>
    </row>
    <row r="19" s="1" customFormat="1" ht="34.2" spans="1:8">
      <c r="A19" s="12">
        <v>17</v>
      </c>
      <c r="B19" s="12" t="s">
        <v>46</v>
      </c>
      <c r="C19" s="13" t="s">
        <v>76</v>
      </c>
      <c r="D19" s="14" t="s">
        <v>16</v>
      </c>
      <c r="E19" s="14">
        <v>8</v>
      </c>
      <c r="F19" s="12"/>
      <c r="G19" s="12">
        <f t="shared" si="0"/>
        <v>0</v>
      </c>
      <c r="H19" s="15" t="str">
        <f>_xlfn.DISPIMG("ID_5F717A1CC019423FBF233B57FF0BFC6C",1)</f>
        <v>=DISPIMG("ID_5F717A1CC019423FBF233B57FF0BFC6C",1)</v>
      </c>
    </row>
    <row r="20" s="1" customFormat="1" ht="96" spans="1:8">
      <c r="A20" s="12">
        <v>18</v>
      </c>
      <c r="B20" s="12" t="s">
        <v>77</v>
      </c>
      <c r="C20" s="13" t="s">
        <v>56</v>
      </c>
      <c r="D20" s="12" t="s">
        <v>11</v>
      </c>
      <c r="E20" s="12">
        <v>2</v>
      </c>
      <c r="F20" s="14"/>
      <c r="G20" s="12">
        <f t="shared" ref="G20:G25" si="1">F20*E20</f>
        <v>0</v>
      </c>
      <c r="H20" s="12"/>
    </row>
    <row r="21" s="1" customFormat="1" ht="48" spans="1:8">
      <c r="A21" s="12">
        <v>19</v>
      </c>
      <c r="B21" s="12" t="s">
        <v>57</v>
      </c>
      <c r="C21" s="13" t="s">
        <v>78</v>
      </c>
      <c r="D21" s="12" t="s">
        <v>11</v>
      </c>
      <c r="E21" s="12">
        <v>18</v>
      </c>
      <c r="F21" s="14"/>
      <c r="G21" s="12">
        <f t="shared" si="1"/>
        <v>0</v>
      </c>
      <c r="H21" s="12"/>
    </row>
    <row r="22" s="1" customFormat="1" spans="1:8">
      <c r="A22" s="12">
        <v>20</v>
      </c>
      <c r="B22" s="12" t="s">
        <v>59</v>
      </c>
      <c r="C22" s="13" t="s">
        <v>79</v>
      </c>
      <c r="D22" s="12" t="s">
        <v>16</v>
      </c>
      <c r="E22" s="12">
        <v>2</v>
      </c>
      <c r="F22" s="14"/>
      <c r="G22" s="12">
        <f t="shared" si="1"/>
        <v>0</v>
      </c>
      <c r="H22" s="12"/>
    </row>
    <row r="23" s="1" customFormat="1" ht="132" spans="1:8">
      <c r="A23" s="12">
        <v>21</v>
      </c>
      <c r="B23" s="12" t="s">
        <v>67</v>
      </c>
      <c r="C23" s="13" t="s">
        <v>80</v>
      </c>
      <c r="D23" s="12" t="s">
        <v>21</v>
      </c>
      <c r="E23" s="12">
        <v>2</v>
      </c>
      <c r="F23" s="12"/>
      <c r="G23" s="12">
        <f t="shared" si="1"/>
        <v>0</v>
      </c>
      <c r="H23" s="15"/>
    </row>
    <row r="24" s="1" customFormat="1" ht="60" spans="1:8">
      <c r="A24" s="12">
        <v>22</v>
      </c>
      <c r="B24" s="12" t="s">
        <v>51</v>
      </c>
      <c r="C24" s="13" t="s">
        <v>81</v>
      </c>
      <c r="D24" s="12" t="s">
        <v>11</v>
      </c>
      <c r="E24" s="12">
        <v>18</v>
      </c>
      <c r="F24" s="12"/>
      <c r="G24" s="12">
        <f t="shared" si="1"/>
        <v>0</v>
      </c>
      <c r="H24" s="12"/>
    </row>
    <row r="25" s="1" customFormat="1" ht="84" spans="1:8">
      <c r="A25" s="12">
        <v>23</v>
      </c>
      <c r="B25" s="12" t="s">
        <v>53</v>
      </c>
      <c r="C25" s="13" t="s">
        <v>82</v>
      </c>
      <c r="D25" s="12" t="s">
        <v>11</v>
      </c>
      <c r="E25" s="12">
        <v>72</v>
      </c>
      <c r="F25" s="12"/>
      <c r="G25" s="12">
        <f t="shared" si="1"/>
        <v>0</v>
      </c>
      <c r="H25" s="12"/>
    </row>
    <row r="26" s="1" customFormat="1" spans="1:16380">
      <c r="A26" s="12">
        <v>24</v>
      </c>
      <c r="B26" s="12" t="s">
        <v>61</v>
      </c>
      <c r="C26" s="13"/>
      <c r="D26" s="12"/>
      <c r="E26" s="17"/>
      <c r="F26" s="12"/>
      <c r="G26" s="17">
        <f>SUM(G3:G25)</f>
        <v>0</v>
      </c>
      <c r="H26" s="15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</row>
    <row r="27" spans="1:8">
      <c r="A27" s="18" t="s">
        <v>83</v>
      </c>
      <c r="B27" s="19"/>
      <c r="C27" s="19"/>
      <c r="D27" s="19"/>
      <c r="E27" s="19"/>
      <c r="F27" s="19"/>
      <c r="G27" s="19"/>
      <c r="H27" s="19"/>
    </row>
    <row r="28" spans="1:8">
      <c r="A28" s="19"/>
      <c r="B28" s="19"/>
      <c r="C28" s="19"/>
      <c r="D28" s="19"/>
      <c r="E28" s="19"/>
      <c r="F28" s="19"/>
      <c r="G28" s="19"/>
      <c r="H28" s="19"/>
    </row>
    <row r="29" spans="1:8">
      <c r="A29" s="19"/>
      <c r="B29" s="19"/>
      <c r="C29" s="19"/>
      <c r="D29" s="19"/>
      <c r="E29" s="19"/>
      <c r="F29" s="19"/>
      <c r="G29" s="19"/>
      <c r="H29" s="19"/>
    </row>
  </sheetData>
  <mergeCells count="6">
    <mergeCell ref="A1:H1"/>
    <mergeCell ref="B26:C26"/>
    <mergeCell ref="H13:H14"/>
    <mergeCell ref="H20:H22"/>
    <mergeCell ref="H24:H25"/>
    <mergeCell ref="A27:H29"/>
  </mergeCells>
  <pageMargins left="0.7" right="0.7" top="0.75" bottom="0.75" header="0.3" footer="0.3"/>
  <pageSetup paperSize="9" scale="87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淮南处家具</vt:lpstr>
      <vt:lpstr>阜阳处家具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11970</cp:lastModifiedBy>
  <dcterms:created xsi:type="dcterms:W3CDTF">2023-05-12T11:15:00Z</dcterms:created>
  <dcterms:modified xsi:type="dcterms:W3CDTF">2024-08-24T02:20:30Z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2B9C6D82E4FF446DB0F6F64C4E0F0868_13</vt:lpwstr>
  </property>
</Properties>
</file>